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asta 15 Datos sueltos" sheetId="1" r:id="rId1"/>
    <sheet name="Con sumatorias" sheetId="2" r:id="rId2"/>
  </sheets>
  <definedNames>
    <definedName name="solver_adj" localSheetId="0" hidden="1">'Hasta 15 Datos sueltos'!$J$5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'Hasta 15 Datos sueltos'!$J$7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34</definedName>
  </definedNames>
  <calcPr fullCalcOnLoad="1"/>
</workbook>
</file>

<file path=xl/sharedStrings.xml><?xml version="1.0" encoding="utf-8"?>
<sst xmlns="http://schemas.openxmlformats.org/spreadsheetml/2006/main" count="92" uniqueCount="72">
  <si>
    <t>XY</t>
  </si>
  <si>
    <t>X2</t>
  </si>
  <si>
    <t>Se</t>
  </si>
  <si>
    <t>Prom Y</t>
  </si>
  <si>
    <t>Sxy</t>
  </si>
  <si>
    <t>Sxx</t>
  </si>
  <si>
    <t>b1</t>
  </si>
  <si>
    <t>b0</t>
  </si>
  <si>
    <t>R</t>
  </si>
  <si>
    <t>n</t>
  </si>
  <si>
    <t>Prom x</t>
  </si>
  <si>
    <t>Sumas</t>
  </si>
  <si>
    <t>Prueba F</t>
  </si>
  <si>
    <t>Observación N°</t>
  </si>
  <si>
    <t>Xi</t>
  </si>
  <si>
    <t>Yi</t>
  </si>
  <si>
    <t>Xo</t>
  </si>
  <si>
    <t>y2</t>
  </si>
  <si>
    <t>a</t>
  </si>
  <si>
    <t>(</t>
  </si>
  <si>
    <t>)</t>
  </si>
  <si>
    <t>;</t>
  </si>
  <si>
    <t>Intervalo de confianza para el coeficiente de correlación</t>
  </si>
  <si>
    <t>F ( 2 colas )</t>
  </si>
  <si>
    <t>Syy = SCT</t>
  </si>
  <si>
    <t>SCE =</t>
  </si>
  <si>
    <t>SCR =</t>
  </si>
  <si>
    <t>gl</t>
  </si>
  <si>
    <t>x media</t>
  </si>
  <si>
    <t>y media</t>
  </si>
  <si>
    <t>alfa</t>
  </si>
  <si>
    <t>Sb1</t>
  </si>
  <si>
    <t>t(n-2)</t>
  </si>
  <si>
    <t>ip</t>
  </si>
  <si>
    <t>i conf</t>
  </si>
  <si>
    <t>SCE</t>
  </si>
  <si>
    <t>SCR</t>
  </si>
  <si>
    <t>i conf b1</t>
  </si>
  <si>
    <t>R2</t>
  </si>
  <si>
    <t>t calc</t>
  </si>
  <si>
    <t>S2</t>
  </si>
  <si>
    <t>p-value</t>
  </si>
  <si>
    <t>Ỹo</t>
  </si>
  <si>
    <r>
      <t>σ (b</t>
    </r>
    <r>
      <rPr>
        <b/>
        <vertAlign val="subscript"/>
        <sz val="14"/>
        <rFont val="Times"/>
        <family val="1"/>
      </rPr>
      <t>1</t>
    </r>
    <r>
      <rPr>
        <b/>
        <sz val="12"/>
        <rFont val="Times New Roman"/>
        <family val="1"/>
      </rPr>
      <t>) =</t>
    </r>
  </si>
  <si>
    <r>
      <rPr>
        <b/>
        <sz val="10"/>
        <rFont val="Times New Roman"/>
        <family val="1"/>
      </rPr>
      <t>σ</t>
    </r>
    <r>
      <rPr>
        <b/>
        <sz val="10"/>
        <rFont val="Arial"/>
        <family val="2"/>
      </rPr>
      <t xml:space="preserve"> ( R ) =</t>
    </r>
  </si>
  <si>
    <r>
      <t>R</t>
    </r>
    <r>
      <rPr>
        <b/>
        <vertAlign val="superscript"/>
        <sz val="11"/>
        <rFont val="Times"/>
        <family val="1"/>
      </rPr>
      <t>2</t>
    </r>
  </si>
  <si>
    <r>
      <t xml:space="preserve">t ( n-2 ; 1- </t>
    </r>
    <r>
      <rPr>
        <b/>
        <sz val="10"/>
        <rFont val="Calibri"/>
        <family val="2"/>
      </rPr>
      <t>α/2</t>
    </r>
    <r>
      <rPr>
        <b/>
        <sz val="10"/>
        <rFont val="Arial"/>
        <family val="2"/>
      </rPr>
      <t>)</t>
    </r>
  </si>
  <si>
    <r>
      <t xml:space="preserve">t ( n-2 ; 1- </t>
    </r>
    <r>
      <rPr>
        <b/>
        <sz val="10"/>
        <rFont val="Calibri"/>
        <family val="2"/>
      </rPr>
      <t>α</t>
    </r>
    <r>
      <rPr>
        <b/>
        <sz val="10"/>
        <rFont val="Arial"/>
        <family val="2"/>
      </rPr>
      <t>)</t>
    </r>
  </si>
  <si>
    <r>
      <t xml:space="preserve">Intervalo de confianza para el coeficiente de regresión </t>
    </r>
    <r>
      <rPr>
        <b/>
        <sz val="10"/>
        <rFont val="Calibri"/>
        <family val="2"/>
      </rPr>
      <t>β</t>
    </r>
    <r>
      <rPr>
        <b/>
        <sz val="7.5"/>
        <rFont val="Arial"/>
        <family val="2"/>
      </rPr>
      <t>1</t>
    </r>
  </si>
  <si>
    <r>
      <rPr>
        <sz val="10"/>
        <rFont val="Calibri"/>
        <family val="2"/>
      </rPr>
      <t>β</t>
    </r>
    <r>
      <rPr>
        <sz val="10"/>
        <rFont val="Arial"/>
        <family val="0"/>
      </rPr>
      <t>1</t>
    </r>
  </si>
  <si>
    <t>ρ</t>
  </si>
  <si>
    <t>tcalc para</t>
  </si>
  <si>
    <t>Intervalo de confianza para el valor medio de y dado Xo</t>
  </si>
  <si>
    <t>Intervalo de predicción para un valor particular de y dado Xo</t>
  </si>
  <si>
    <r>
      <rPr>
        <sz val="10"/>
        <rFont val="Arial"/>
        <family val="2"/>
      </rPr>
      <t>Σ</t>
    </r>
    <r>
      <rPr>
        <sz val="10"/>
        <rFont val="Arial"/>
        <family val="0"/>
      </rPr>
      <t xml:space="preserve"> x</t>
    </r>
  </si>
  <si>
    <t>Σ y</t>
  </si>
  <si>
    <t>Σ x2</t>
  </si>
  <si>
    <t>Σ y2</t>
  </si>
  <si>
    <t>Σ x*y</t>
  </si>
  <si>
    <t>Syy</t>
  </si>
  <si>
    <t>¿Cómo utilizar la planilla?</t>
  </si>
  <si>
    <t>Rellene los datos de las celdas celestes con los valores observados de x e y ,</t>
  </si>
  <si>
    <r>
      <t xml:space="preserve">el nivel de significación </t>
    </r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y el valor de Xo para realizar inferencias.</t>
    </r>
  </si>
  <si>
    <t>Desplácese hacia abajo para visualizar el resto de la planilla</t>
  </si>
  <si>
    <t>y est(Xo)</t>
  </si>
  <si>
    <t>Sy---intpred</t>
  </si>
  <si>
    <t>Sy---intconf</t>
  </si>
  <si>
    <t>Esta planilla fue diseñada para trabajar</t>
  </si>
  <si>
    <t>regresión lineal simple y correlación</t>
  </si>
  <si>
    <t>cuando los datos dados son las sumatorias</t>
  </si>
  <si>
    <t>Simplemente rellene los datos en las celdas celestes</t>
  </si>
  <si>
    <t>y obtendrá lo demás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</si>
</sst>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00"/>
    <numFmt numFmtId="185" formatCode="[$€-2]\ #,##0.00_);[Red]\([$€-2]\ #,##0.00\)"/>
    <numFmt numFmtId="186" formatCode="0.00000000"/>
    <numFmt numFmtId="187" formatCode="0.0000000"/>
    <numFmt numFmtId="188" formatCode="0.000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12"/>
      <name val="Symbol"/>
      <family val="1"/>
    </font>
    <font>
      <b/>
      <sz val="12"/>
      <name val="Times New Roman"/>
      <family val="1"/>
    </font>
    <font>
      <b/>
      <vertAlign val="subscript"/>
      <sz val="14"/>
      <name val="Times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7.5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0099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>
        <color indexed="63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 style="double">
        <color rgb="FF808080"/>
      </right>
      <top>
        <color indexed="63"/>
      </top>
      <bottom style="double">
        <color rgb="FF808080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6" borderId="10" xfId="0" applyFill="1" applyBorder="1" applyAlignment="1" applyProtection="1">
      <alignment horizontal="center"/>
      <protection locked="0"/>
    </xf>
    <xf numFmtId="0" fontId="9" fillId="6" borderId="11" xfId="0" applyFont="1" applyFill="1" applyBorder="1" applyAlignment="1" applyProtection="1">
      <alignment horizontal="center" vertical="top" wrapText="1"/>
      <protection locked="0"/>
    </xf>
    <xf numFmtId="0" fontId="9" fillId="6" borderId="12" xfId="0" applyFont="1" applyFill="1" applyBorder="1" applyAlignment="1" applyProtection="1">
      <alignment horizontal="center" vertical="top" wrapText="1"/>
      <protection locked="0"/>
    </xf>
    <xf numFmtId="0" fontId="9" fillId="6" borderId="13" xfId="0" applyFont="1" applyFill="1" applyBorder="1" applyAlignment="1" applyProtection="1">
      <alignment horizontal="center" vertical="top" wrapText="1"/>
      <protection locked="0"/>
    </xf>
    <xf numFmtId="0" fontId="9" fillId="6" borderId="1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right"/>
      <protection/>
    </xf>
    <xf numFmtId="2" fontId="0" fillId="0" borderId="15" xfId="0" applyNumberFormat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3" fillId="13" borderId="10" xfId="0" applyFont="1" applyFill="1" applyBorder="1" applyAlignment="1" applyProtection="1">
      <alignment horizontal="center"/>
      <protection/>
    </xf>
    <xf numFmtId="0" fontId="0" fillId="13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center" vertical="top" wrapText="1"/>
      <protection/>
    </xf>
    <xf numFmtId="0" fontId="0" fillId="34" borderId="19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center" vertical="top" wrapText="1"/>
      <protection/>
    </xf>
    <xf numFmtId="0" fontId="0" fillId="34" borderId="21" xfId="0" applyFont="1" applyFill="1" applyBorder="1" applyAlignment="1" applyProtection="1">
      <alignment/>
      <protection/>
    </xf>
    <xf numFmtId="2" fontId="0" fillId="34" borderId="22" xfId="0" applyNumberFormat="1" applyFont="1" applyFill="1" applyBorder="1" applyAlignment="1" applyProtection="1">
      <alignment horizontal="right"/>
      <protection/>
    </xf>
    <xf numFmtId="0" fontId="0" fillId="34" borderId="22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2" fontId="0" fillId="0" borderId="24" xfId="0" applyNumberFormat="1" applyBorder="1" applyAlignment="1" applyProtection="1">
      <alignment horizontal="right"/>
      <protection/>
    </xf>
    <xf numFmtId="2" fontId="0" fillId="0" borderId="25" xfId="0" applyNumberFormat="1" applyBorder="1" applyAlignment="1" applyProtection="1">
      <alignment horizontal="right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2" fontId="0" fillId="0" borderId="27" xfId="0" applyNumberFormat="1" applyBorder="1" applyAlignment="1" applyProtection="1">
      <alignment horizontal="center"/>
      <protection/>
    </xf>
    <xf numFmtId="2" fontId="0" fillId="0" borderId="26" xfId="0" applyNumberFormat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0" fillId="35" borderId="10" xfId="0" applyFont="1" applyFill="1" applyBorder="1" applyAlignment="1" applyProtection="1">
      <alignment horizontal="center"/>
      <protection/>
    </xf>
    <xf numFmtId="180" fontId="0" fillId="35" borderId="10" xfId="0" applyNumberFormat="1" applyFill="1" applyBorder="1" applyAlignment="1" applyProtection="1">
      <alignment horizontal="center"/>
      <protection/>
    </xf>
    <xf numFmtId="180" fontId="0" fillId="0" borderId="10" xfId="0" applyNumberForma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/>
    </xf>
    <xf numFmtId="184" fontId="0" fillId="0" borderId="1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184" fontId="0" fillId="35" borderId="10" xfId="0" applyNumberForma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/>
    </xf>
    <xf numFmtId="180" fontId="0" fillId="35" borderId="28" xfId="0" applyNumberFormat="1" applyFill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/>
      <protection/>
    </xf>
    <xf numFmtId="0" fontId="0" fillId="35" borderId="29" xfId="0" applyFont="1" applyFill="1" applyBorder="1" applyAlignment="1" applyProtection="1">
      <alignment horizontal="center"/>
      <protection/>
    </xf>
    <xf numFmtId="180" fontId="0" fillId="35" borderId="30" xfId="0" applyNumberForma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/>
      <protection/>
    </xf>
    <xf numFmtId="180" fontId="0" fillId="35" borderId="15" xfId="0" applyNumberFormat="1" applyFill="1" applyBorder="1" applyAlignment="1" applyProtection="1">
      <alignment horizontal="center"/>
      <protection/>
    </xf>
    <xf numFmtId="0" fontId="0" fillId="13" borderId="26" xfId="0" applyFill="1" applyBorder="1" applyAlignment="1" applyProtection="1">
      <alignment horizontal="center"/>
      <protection/>
    </xf>
    <xf numFmtId="0" fontId="0" fillId="13" borderId="31" xfId="0" applyFill="1" applyBorder="1" applyAlignment="1" applyProtection="1">
      <alignment horizontal="center"/>
      <protection/>
    </xf>
    <xf numFmtId="0" fontId="0" fillId="13" borderId="32" xfId="0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55" fillId="13" borderId="26" xfId="0" applyFont="1" applyFill="1" applyBorder="1" applyAlignment="1" applyProtection="1">
      <alignment/>
      <protection/>
    </xf>
    <xf numFmtId="180" fontId="55" fillId="13" borderId="31" xfId="0" applyNumberFormat="1" applyFont="1" applyFill="1" applyBorder="1" applyAlignment="1" applyProtection="1">
      <alignment/>
      <protection/>
    </xf>
    <xf numFmtId="0" fontId="55" fillId="13" borderId="32" xfId="0" applyFont="1" applyFill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180" fontId="0" fillId="0" borderId="0" xfId="0" applyNumberFormat="1" applyBorder="1" applyAlignment="1" applyProtection="1">
      <alignment/>
      <protection/>
    </xf>
    <xf numFmtId="0" fontId="3" fillId="0" borderId="26" xfId="0" applyFont="1" applyBorder="1" applyAlignment="1" applyProtection="1">
      <alignment horizontal="right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180" fontId="0" fillId="0" borderId="0" xfId="0" applyNumberFormat="1" applyFill="1" applyBorder="1" applyAlignment="1" applyProtection="1">
      <alignment/>
      <protection/>
    </xf>
    <xf numFmtId="0" fontId="3" fillId="36" borderId="26" xfId="0" applyFont="1" applyFill="1" applyBorder="1" applyAlignment="1" applyProtection="1">
      <alignment horizontal="center"/>
      <protection/>
    </xf>
    <xf numFmtId="0" fontId="3" fillId="36" borderId="31" xfId="0" applyFont="1" applyFill="1" applyBorder="1" applyAlignment="1" applyProtection="1">
      <alignment horizontal="center"/>
      <protection/>
    </xf>
    <xf numFmtId="0" fontId="3" fillId="36" borderId="32" xfId="0" applyFont="1" applyFill="1" applyBorder="1" applyAlignment="1" applyProtection="1">
      <alignment horizontal="center"/>
      <protection/>
    </xf>
    <xf numFmtId="0" fontId="3" fillId="36" borderId="36" xfId="0" applyFont="1" applyFill="1" applyBorder="1" applyAlignment="1" applyProtection="1">
      <alignment horizontal="center"/>
      <protection/>
    </xf>
    <xf numFmtId="180" fontId="0" fillId="36" borderId="15" xfId="0" applyNumberFormat="1" applyFill="1" applyBorder="1" applyAlignment="1" applyProtection="1">
      <alignment horizontal="center"/>
      <protection/>
    </xf>
    <xf numFmtId="0" fontId="3" fillId="36" borderId="24" xfId="0" applyFont="1" applyFill="1" applyBorder="1" applyAlignment="1" applyProtection="1">
      <alignment horizontal="center"/>
      <protection/>
    </xf>
    <xf numFmtId="180" fontId="0" fillId="36" borderId="36" xfId="0" applyNumberFormat="1" applyFill="1" applyBorder="1" applyAlignment="1" applyProtection="1">
      <alignment horizontal="center" vertical="center"/>
      <protection/>
    </xf>
    <xf numFmtId="0" fontId="3" fillId="36" borderId="26" xfId="0" applyFont="1" applyFill="1" applyBorder="1" applyAlignment="1" applyProtection="1">
      <alignment horizontal="right"/>
      <protection/>
    </xf>
    <xf numFmtId="0" fontId="3" fillId="36" borderId="31" xfId="0" applyFont="1" applyFill="1" applyBorder="1" applyAlignment="1" applyProtection="1">
      <alignment/>
      <protection/>
    </xf>
    <xf numFmtId="0" fontId="3" fillId="36" borderId="31" xfId="0" applyFont="1" applyFill="1" applyBorder="1" applyAlignment="1" applyProtection="1">
      <alignment horizontal="center"/>
      <protection/>
    </xf>
    <xf numFmtId="0" fontId="5" fillId="36" borderId="32" xfId="0" applyFont="1" applyFill="1" applyBorder="1" applyAlignment="1" applyProtection="1">
      <alignment/>
      <protection/>
    </xf>
    <xf numFmtId="0" fontId="34" fillId="36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36" borderId="10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/>
      <protection/>
    </xf>
    <xf numFmtId="2" fontId="0" fillId="34" borderId="31" xfId="0" applyNumberFormat="1" applyFill="1" applyBorder="1" applyAlignment="1" applyProtection="1">
      <alignment horizontal="right"/>
      <protection/>
    </xf>
    <xf numFmtId="0" fontId="0" fillId="34" borderId="31" xfId="0" applyFill="1" applyBorder="1" applyAlignment="1" applyProtection="1">
      <alignment/>
      <protection/>
    </xf>
    <xf numFmtId="0" fontId="10" fillId="34" borderId="32" xfId="0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rgb="FF0099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V47"/>
  <sheetViews>
    <sheetView showGridLines="0" tabSelected="1" zoomScale="75" zoomScaleNormal="75" zoomScalePageLayoutView="0" workbookViewId="0" topLeftCell="A1">
      <selection activeCell="C3" sqref="C3"/>
    </sheetView>
  </sheetViews>
  <sheetFormatPr defaultColWidth="11.421875" defaultRowHeight="12.75"/>
  <cols>
    <col min="1" max="1" width="5.00390625" style="10" customWidth="1"/>
    <col min="2" max="2" width="14.57421875" style="10" bestFit="1" customWidth="1"/>
    <col min="3" max="3" width="15.00390625" style="10" bestFit="1" customWidth="1"/>
    <col min="4" max="4" width="8.140625" style="10" customWidth="1"/>
    <col min="5" max="5" width="10.7109375" style="10" customWidth="1"/>
    <col min="6" max="6" width="11.57421875" style="10" customWidth="1"/>
    <col min="7" max="7" width="12.7109375" style="10" bestFit="1" customWidth="1"/>
    <col min="8" max="8" width="15.00390625" style="10" customWidth="1"/>
    <col min="9" max="9" width="15.421875" style="10" customWidth="1"/>
    <col min="10" max="10" width="9.8515625" style="10" customWidth="1"/>
    <col min="11" max="11" width="10.421875" style="10" customWidth="1"/>
    <col min="12" max="12" width="9.140625" style="10" customWidth="1"/>
    <col min="13" max="16384" width="11.421875" style="10" customWidth="1"/>
  </cols>
  <sheetData>
    <row r="1" spans="2:12" ht="12.75" customHeight="1">
      <c r="B1" s="8"/>
      <c r="C1" s="9"/>
      <c r="D1" s="9"/>
      <c r="E1" s="9"/>
      <c r="F1" s="9"/>
      <c r="G1" s="9"/>
      <c r="I1" s="9"/>
      <c r="J1" s="9"/>
      <c r="K1" s="9"/>
      <c r="L1" s="9"/>
    </row>
    <row r="2" spans="2:21" ht="13.5" thickBot="1">
      <c r="B2" s="11" t="s">
        <v>13</v>
      </c>
      <c r="C2" s="12" t="s">
        <v>14</v>
      </c>
      <c r="D2" s="12" t="s">
        <v>15</v>
      </c>
      <c r="E2" s="12" t="s">
        <v>0</v>
      </c>
      <c r="F2" s="13" t="s">
        <v>1</v>
      </c>
      <c r="G2" s="14" t="s">
        <v>17</v>
      </c>
      <c r="H2" s="15"/>
      <c r="J2" s="15"/>
      <c r="K2" s="15"/>
      <c r="L2" s="15"/>
      <c r="M2" s="16"/>
      <c r="N2" s="16"/>
      <c r="O2" s="16"/>
      <c r="P2" s="16"/>
      <c r="Q2" s="16"/>
      <c r="R2" s="16"/>
      <c r="S2" s="16"/>
      <c r="T2" s="16"/>
      <c r="U2" s="16"/>
    </row>
    <row r="3" spans="2:21" ht="17.25" thickBot="1" thickTop="1">
      <c r="B3" s="17">
        <v>1</v>
      </c>
      <c r="C3" s="4">
        <v>40</v>
      </c>
      <c r="D3" s="5">
        <v>4</v>
      </c>
      <c r="E3" s="18">
        <f>C3*D3</f>
        <v>160</v>
      </c>
      <c r="F3" s="19">
        <f>C3*C3</f>
        <v>1600</v>
      </c>
      <c r="G3" s="20">
        <f>D3*D3</f>
        <v>16</v>
      </c>
      <c r="H3" s="21"/>
      <c r="L3" s="22"/>
      <c r="R3" s="22"/>
      <c r="S3" s="22"/>
      <c r="T3" s="22"/>
      <c r="U3" s="22"/>
    </row>
    <row r="4" spans="2:21" ht="17.25" thickBot="1" thickTop="1">
      <c r="B4" s="17">
        <v>2</v>
      </c>
      <c r="C4" s="6">
        <v>42</v>
      </c>
      <c r="D4" s="7">
        <v>3</v>
      </c>
      <c r="E4" s="18">
        <f>C4*D4</f>
        <v>126</v>
      </c>
      <c r="F4" s="19">
        <f>C4*C4</f>
        <v>1764</v>
      </c>
      <c r="G4" s="20">
        <f>D4*D4</f>
        <v>9</v>
      </c>
      <c r="H4" s="21"/>
      <c r="I4" s="23" t="s">
        <v>18</v>
      </c>
      <c r="J4" s="12" t="s">
        <v>16</v>
      </c>
      <c r="L4" s="22"/>
      <c r="R4" s="22"/>
      <c r="S4" s="22"/>
      <c r="T4" s="22"/>
      <c r="U4" s="22"/>
    </row>
    <row r="5" spans="2:22" ht="17.25" thickBot="1" thickTop="1">
      <c r="B5" s="17">
        <v>3</v>
      </c>
      <c r="C5" s="6">
        <v>30</v>
      </c>
      <c r="D5" s="7">
        <v>3</v>
      </c>
      <c r="E5" s="18">
        <f>C5*D5</f>
        <v>90</v>
      </c>
      <c r="F5" s="19">
        <f>C5*C5</f>
        <v>900</v>
      </c>
      <c r="G5" s="20">
        <f>D5*D5</f>
        <v>9</v>
      </c>
      <c r="H5" s="21"/>
      <c r="I5" s="3">
        <v>0.1</v>
      </c>
      <c r="J5" s="3">
        <v>10</v>
      </c>
      <c r="K5" s="24"/>
      <c r="N5" s="22"/>
      <c r="P5" s="24"/>
      <c r="Q5" s="24"/>
      <c r="R5" s="24"/>
      <c r="S5" s="24"/>
      <c r="T5" s="24"/>
      <c r="U5" s="24"/>
      <c r="V5" s="25"/>
    </row>
    <row r="6" spans="2:21" ht="17.25" thickBot="1" thickTop="1">
      <c r="B6" s="17">
        <v>4</v>
      </c>
      <c r="C6" s="6">
        <v>35</v>
      </c>
      <c r="D6" s="7">
        <v>2</v>
      </c>
      <c r="E6" s="18">
        <f>C6*D6</f>
        <v>70</v>
      </c>
      <c r="F6" s="19">
        <f>C6*C6</f>
        <v>1225</v>
      </c>
      <c r="G6" s="20">
        <f>D6*D6</f>
        <v>4</v>
      </c>
      <c r="H6" s="21"/>
      <c r="J6" s="26" t="s">
        <v>42</v>
      </c>
      <c r="L6" s="24"/>
      <c r="M6" s="16"/>
      <c r="N6" s="22"/>
      <c r="O6" s="16"/>
      <c r="P6" s="16"/>
      <c r="Q6" s="16"/>
      <c r="R6" s="16"/>
      <c r="S6" s="16"/>
      <c r="T6" s="16"/>
      <c r="U6" s="16"/>
    </row>
    <row r="7" spans="2:21" ht="17.25" thickBot="1" thickTop="1">
      <c r="B7" s="17">
        <v>5</v>
      </c>
      <c r="C7" s="6">
        <v>25</v>
      </c>
      <c r="D7" s="7">
        <v>1</v>
      </c>
      <c r="E7" s="18">
        <f>C7*D7</f>
        <v>25</v>
      </c>
      <c r="F7" s="19">
        <f>C7*C7</f>
        <v>625</v>
      </c>
      <c r="G7" s="20">
        <f>D7*D7</f>
        <v>1</v>
      </c>
      <c r="H7" s="21"/>
      <c r="J7" s="27">
        <f>F25+F24*J5</f>
        <v>-1.7796917497733475</v>
      </c>
      <c r="K7" s="24"/>
      <c r="L7" s="24"/>
      <c r="M7" s="16"/>
      <c r="N7" s="22"/>
      <c r="O7" s="16"/>
      <c r="P7" s="16"/>
      <c r="Q7" s="16"/>
      <c r="R7" s="16"/>
      <c r="S7" s="16"/>
      <c r="T7" s="16"/>
      <c r="U7" s="16"/>
    </row>
    <row r="8" spans="2:21" ht="17.25" thickBot="1" thickTop="1">
      <c r="B8" s="17">
        <v>6</v>
      </c>
      <c r="C8" s="6">
        <v>28</v>
      </c>
      <c r="D8" s="7">
        <v>0</v>
      </c>
      <c r="E8" s="18">
        <f>C8*D8</f>
        <v>0</v>
      </c>
      <c r="F8" s="19">
        <f>C8*C8</f>
        <v>784</v>
      </c>
      <c r="G8" s="20">
        <f>D8*D8</f>
        <v>0</v>
      </c>
      <c r="H8" s="21"/>
      <c r="J8" s="24"/>
      <c r="K8" s="24"/>
      <c r="L8" s="24"/>
      <c r="M8" s="16"/>
      <c r="N8" s="22"/>
      <c r="O8" s="16"/>
      <c r="P8" s="16"/>
      <c r="Q8" s="16"/>
      <c r="R8" s="16"/>
      <c r="S8" s="16"/>
      <c r="T8" s="16"/>
      <c r="U8" s="16"/>
    </row>
    <row r="9" spans="2:21" ht="17.25" thickBot="1" thickTop="1">
      <c r="B9" s="17">
        <v>7</v>
      </c>
      <c r="C9" s="6">
        <v>32</v>
      </c>
      <c r="D9" s="7">
        <v>0</v>
      </c>
      <c r="E9" s="18">
        <f>C9*D9</f>
        <v>0</v>
      </c>
      <c r="F9" s="19">
        <f>C9*C9</f>
        <v>1024</v>
      </c>
      <c r="G9" s="20">
        <f>D9*D9</f>
        <v>0</v>
      </c>
      <c r="H9" s="21"/>
      <c r="M9" s="28"/>
      <c r="N9" s="22"/>
      <c r="O9" s="16"/>
      <c r="P9" s="16"/>
      <c r="Q9" s="16"/>
      <c r="R9" s="16"/>
      <c r="S9" s="16"/>
      <c r="T9" s="16"/>
      <c r="U9" s="16"/>
    </row>
    <row r="10" spans="2:21" ht="17.25" thickBot="1" thickTop="1">
      <c r="B10" s="17">
        <v>8</v>
      </c>
      <c r="C10" s="6">
        <v>35</v>
      </c>
      <c r="D10" s="7">
        <v>1</v>
      </c>
      <c r="E10" s="18">
        <f>C10*D10</f>
        <v>35</v>
      </c>
      <c r="F10" s="19">
        <f>C10*C10</f>
        <v>1225</v>
      </c>
      <c r="G10" s="20">
        <f>D10*D10</f>
        <v>1</v>
      </c>
      <c r="H10" s="21"/>
      <c r="I10" s="29" t="s">
        <v>60</v>
      </c>
      <c r="J10" s="30"/>
      <c r="K10" s="30"/>
      <c r="L10" s="30"/>
      <c r="M10" s="30"/>
      <c r="N10" s="31"/>
      <c r="O10" s="16"/>
      <c r="P10" s="16"/>
      <c r="Q10" s="16"/>
      <c r="R10" s="16"/>
      <c r="S10" s="16"/>
      <c r="T10" s="16"/>
      <c r="U10" s="16"/>
    </row>
    <row r="11" spans="2:21" ht="17.25" thickBot="1" thickTop="1">
      <c r="B11" s="17">
        <v>9</v>
      </c>
      <c r="C11" s="6">
        <v>40</v>
      </c>
      <c r="D11" s="7">
        <v>2</v>
      </c>
      <c r="E11" s="18">
        <f>C11*D11</f>
        <v>80</v>
      </c>
      <c r="F11" s="19">
        <f>C11*C11</f>
        <v>1600</v>
      </c>
      <c r="G11" s="20">
        <f>D11*D11</f>
        <v>4</v>
      </c>
      <c r="H11" s="21"/>
      <c r="I11" s="32" t="s">
        <v>61</v>
      </c>
      <c r="J11" s="33"/>
      <c r="K11" s="34"/>
      <c r="L11" s="34"/>
      <c r="M11" s="34"/>
      <c r="N11" s="35"/>
      <c r="O11" s="16"/>
      <c r="P11" s="16"/>
      <c r="Q11" s="16"/>
      <c r="R11" s="16"/>
      <c r="S11" s="16"/>
      <c r="T11" s="16"/>
      <c r="U11" s="16"/>
    </row>
    <row r="12" spans="2:14" ht="17.25" thickBot="1" thickTop="1">
      <c r="B12" s="17">
        <v>10</v>
      </c>
      <c r="C12" s="6">
        <v>42</v>
      </c>
      <c r="D12" s="7">
        <v>3</v>
      </c>
      <c r="E12" s="18">
        <f>C12*D12</f>
        <v>126</v>
      </c>
      <c r="F12" s="19">
        <f>C12*C12</f>
        <v>1764</v>
      </c>
      <c r="G12" s="20">
        <f>D12*D12</f>
        <v>9</v>
      </c>
      <c r="H12" s="21"/>
      <c r="I12" s="36" t="s">
        <v>62</v>
      </c>
      <c r="J12" s="37"/>
      <c r="K12" s="38"/>
      <c r="L12" s="38"/>
      <c r="M12" s="38"/>
      <c r="N12" s="39"/>
    </row>
    <row r="13" spans="2:14" ht="17.25" thickBot="1" thickTop="1">
      <c r="B13" s="17">
        <v>11</v>
      </c>
      <c r="C13" s="6"/>
      <c r="D13" s="7"/>
      <c r="E13" s="18">
        <f>C13*D13</f>
        <v>0</v>
      </c>
      <c r="F13" s="19">
        <f>C13*C13</f>
        <v>0</v>
      </c>
      <c r="G13" s="20">
        <f>D13*D13</f>
        <v>0</v>
      </c>
      <c r="H13" s="21"/>
      <c r="I13" s="108" t="s">
        <v>63</v>
      </c>
      <c r="J13" s="109"/>
      <c r="K13" s="109"/>
      <c r="L13" s="109"/>
      <c r="M13" s="110"/>
      <c r="N13" s="111"/>
    </row>
    <row r="14" spans="2:14" ht="17.25" thickBot="1" thickTop="1">
      <c r="B14" s="17">
        <v>12</v>
      </c>
      <c r="C14" s="6"/>
      <c r="D14" s="7"/>
      <c r="E14" s="18">
        <f>C14*D14</f>
        <v>0</v>
      </c>
      <c r="F14" s="19">
        <f>C14*C14</f>
        <v>0</v>
      </c>
      <c r="G14" s="20">
        <f>D14*D14</f>
        <v>0</v>
      </c>
      <c r="H14" s="21"/>
      <c r="J14" s="24"/>
      <c r="K14" s="24"/>
      <c r="L14" s="24"/>
      <c r="N14" s="40"/>
    </row>
    <row r="15" spans="2:12" ht="17.25" thickBot="1" thickTop="1">
      <c r="B15" s="17">
        <v>13</v>
      </c>
      <c r="C15" s="6"/>
      <c r="D15" s="7"/>
      <c r="E15" s="18">
        <f>C15*D15</f>
        <v>0</v>
      </c>
      <c r="F15" s="19">
        <f>C15*C15</f>
        <v>0</v>
      </c>
      <c r="G15" s="20">
        <f>D15*D15</f>
        <v>0</v>
      </c>
      <c r="H15" s="21"/>
      <c r="J15" s="24"/>
      <c r="K15" s="24"/>
      <c r="L15" s="24"/>
    </row>
    <row r="16" spans="2:12" ht="17.25" thickBot="1" thickTop="1">
      <c r="B16" s="17">
        <v>14</v>
      </c>
      <c r="C16" s="6"/>
      <c r="D16" s="7"/>
      <c r="E16" s="18">
        <f>C16*D16</f>
        <v>0</v>
      </c>
      <c r="F16" s="19">
        <f>C16*C16</f>
        <v>0</v>
      </c>
      <c r="G16" s="20">
        <f>D16*D16</f>
        <v>0</v>
      </c>
      <c r="H16" s="21"/>
      <c r="J16" s="24"/>
      <c r="K16" s="24"/>
      <c r="L16" s="24"/>
    </row>
    <row r="17" spans="2:12" ht="17.25" thickBot="1" thickTop="1">
      <c r="B17" s="17">
        <v>15</v>
      </c>
      <c r="C17" s="6"/>
      <c r="D17" s="7"/>
      <c r="E17" s="41">
        <f>C17*D17</f>
        <v>0</v>
      </c>
      <c r="F17" s="42">
        <f>C17*C17</f>
        <v>0</v>
      </c>
      <c r="G17" s="20">
        <f>D17*D17</f>
        <v>0</v>
      </c>
      <c r="H17" s="21"/>
      <c r="J17" s="24"/>
      <c r="K17" s="24"/>
      <c r="L17" s="24"/>
    </row>
    <row r="18" spans="2:12" ht="14.25" thickBot="1" thickTop="1">
      <c r="B18" s="13" t="s">
        <v>11</v>
      </c>
      <c r="C18" s="43">
        <f>SUM(C3:C17)</f>
        <v>349</v>
      </c>
      <c r="D18" s="44">
        <f>SUM(D3:D17)</f>
        <v>19</v>
      </c>
      <c r="E18" s="45">
        <f>SUM(E3:E17)</f>
        <v>712</v>
      </c>
      <c r="F18" s="46">
        <f>SUM(F3:F17)</f>
        <v>12511</v>
      </c>
      <c r="G18" s="47">
        <f>SUM(G3:G17)</f>
        <v>53</v>
      </c>
      <c r="H18" s="21"/>
      <c r="J18" s="21"/>
      <c r="K18" s="21"/>
      <c r="L18" s="21"/>
    </row>
    <row r="19" spans="4:12" ht="11.25" customHeight="1">
      <c r="D19" s="48"/>
      <c r="L19" s="25"/>
    </row>
    <row r="20" spans="2:9" ht="16.5" customHeight="1">
      <c r="B20" s="12" t="s">
        <v>9</v>
      </c>
      <c r="C20" s="17">
        <f>COUNT(C3:C17)</f>
        <v>10</v>
      </c>
      <c r="E20" s="49" t="s">
        <v>45</v>
      </c>
      <c r="F20" s="50">
        <f>C28/C26</f>
        <v>0.42759660313185693</v>
      </c>
      <c r="H20" s="12" t="s">
        <v>8</v>
      </c>
      <c r="I20" s="51">
        <f>IF(F24&lt;0,-SQRT(F20),SQRT(F20))</f>
        <v>0.6539087116194866</v>
      </c>
    </row>
    <row r="21" spans="2:8" ht="12.75">
      <c r="B21" s="52" t="s">
        <v>3</v>
      </c>
      <c r="C21" s="53">
        <f>D18/C20</f>
        <v>1.9</v>
      </c>
      <c r="E21" s="12" t="s">
        <v>40</v>
      </c>
      <c r="F21" s="54">
        <f>C27/(C20-2)</f>
        <v>1.2092021758839522</v>
      </c>
      <c r="H21" s="55"/>
    </row>
    <row r="22" spans="2:6" ht="12.75">
      <c r="B22" s="52" t="s">
        <v>10</v>
      </c>
      <c r="C22" s="53">
        <f>C18/C20</f>
        <v>34.9</v>
      </c>
      <c r="E22" s="12" t="s">
        <v>2</v>
      </c>
      <c r="F22" s="54">
        <f>+SQRT(F21)</f>
        <v>1.0996372928761338</v>
      </c>
    </row>
    <row r="24" spans="2:9" ht="12.75">
      <c r="B24" s="12" t="s">
        <v>4</v>
      </c>
      <c r="C24" s="53">
        <f>E18-(C18*D18)/C20</f>
        <v>48.89999999999998</v>
      </c>
      <c r="D24" s="25"/>
      <c r="E24" s="56" t="s">
        <v>6</v>
      </c>
      <c r="F24" s="57">
        <f>C24/C25</f>
        <v>0.14777878513145976</v>
      </c>
      <c r="H24" s="58" t="s">
        <v>47</v>
      </c>
      <c r="I24" s="59">
        <f>TINV(I5*2,C20-2)</f>
        <v>1.3968153099515943</v>
      </c>
    </row>
    <row r="25" spans="2:9" ht="12.75">
      <c r="B25" s="12" t="s">
        <v>5</v>
      </c>
      <c r="C25" s="53">
        <f>+F18-C20*C22^2</f>
        <v>330.89999999999964</v>
      </c>
      <c r="D25" s="25"/>
      <c r="E25" s="56" t="s">
        <v>7</v>
      </c>
      <c r="F25" s="57">
        <f>C21-F24*C22</f>
        <v>-3.257479601087945</v>
      </c>
      <c r="H25" s="58" t="s">
        <v>46</v>
      </c>
      <c r="I25" s="59">
        <f>TINV(I5,(C20-2))</f>
        <v>1.8595480333018273</v>
      </c>
    </row>
    <row r="26" spans="2:4" ht="12.75">
      <c r="B26" s="12" t="s">
        <v>24</v>
      </c>
      <c r="C26" s="53">
        <f>G18-C20*C21*C21</f>
        <v>16.9</v>
      </c>
      <c r="D26" s="25"/>
    </row>
    <row r="27" spans="2:4" ht="12.75">
      <c r="B27" s="60" t="s">
        <v>25</v>
      </c>
      <c r="C27" s="53">
        <f>G18-F25*D18-F24*E18</f>
        <v>9.673617407071617</v>
      </c>
      <c r="D27" s="25"/>
    </row>
    <row r="28" spans="2:4" ht="12.75">
      <c r="B28" s="60" t="s">
        <v>26</v>
      </c>
      <c r="C28" s="53">
        <f>C26-C27</f>
        <v>7.226382592928381</v>
      </c>
      <c r="D28" s="25"/>
    </row>
    <row r="29" spans="2:6" ht="12.75">
      <c r="B29" s="15"/>
      <c r="C29" s="61"/>
      <c r="E29" s="15"/>
      <c r="F29" s="16"/>
    </row>
    <row r="30" spans="2:9" ht="12.75">
      <c r="B30" s="62" t="s">
        <v>39</v>
      </c>
      <c r="C30" s="63">
        <f>F24/H35</f>
        <v>2.4446180582652643</v>
      </c>
      <c r="H30" s="52" t="s">
        <v>12</v>
      </c>
      <c r="I30" s="64">
        <f>C28/(C27/(C20-2))</f>
        <v>5.976157450796633</v>
      </c>
    </row>
    <row r="31" spans="2:9" ht="13.5" thickBot="1">
      <c r="B31" s="65" t="s">
        <v>49</v>
      </c>
      <c r="C31" s="66"/>
      <c r="H31" s="52" t="s">
        <v>23</v>
      </c>
      <c r="I31" s="64">
        <f>FINV(I5,1,C20-2)</f>
        <v>3.4579188881566933</v>
      </c>
    </row>
    <row r="32" spans="2:6" ht="13.5" thickBot="1">
      <c r="B32" s="67" t="s">
        <v>41</v>
      </c>
      <c r="C32" s="68">
        <f>TDIST(C30,C20-2,2)</f>
        <v>0.04027336771071047</v>
      </c>
      <c r="D32" s="69" t="str">
        <f>IF(C32&lt;I5,"MODELO VALIDO","MODELO NO VALIDO")</f>
        <v>MODELO VALIDO</v>
      </c>
      <c r="E32" s="70"/>
      <c r="F32" s="71"/>
    </row>
    <row r="33" spans="2:6" ht="12.75">
      <c r="B33" s="15"/>
      <c r="C33" s="61"/>
      <c r="E33" s="15"/>
      <c r="F33" s="16"/>
    </row>
    <row r="34" spans="2:6" ht="13.5" thickBot="1">
      <c r="B34" s="15"/>
      <c r="C34" s="61"/>
      <c r="E34" s="15"/>
      <c r="F34" s="16"/>
    </row>
    <row r="35" spans="2:8" ht="21" thickBot="1">
      <c r="B35" s="72" t="s">
        <v>48</v>
      </c>
      <c r="C35" s="73"/>
      <c r="D35" s="73"/>
      <c r="E35" s="73"/>
      <c r="F35" s="74"/>
      <c r="G35" s="75" t="s">
        <v>43</v>
      </c>
      <c r="H35" s="51">
        <f>SQRT(F21/C25)</f>
        <v>0.06045066411573744</v>
      </c>
    </row>
    <row r="36" spans="2:8" ht="13.5" thickBot="1">
      <c r="B36" s="76" t="s">
        <v>19</v>
      </c>
      <c r="C36" s="77">
        <f>F24-I25*SQRT(F21/C25)</f>
        <v>0.03536787156325086</v>
      </c>
      <c r="D36" s="78" t="s">
        <v>21</v>
      </c>
      <c r="E36" s="77">
        <f>F24+I25*SQRT(F21/C25)</f>
        <v>0.2601896986996687</v>
      </c>
      <c r="F36" s="79" t="s">
        <v>20</v>
      </c>
      <c r="G36" s="80" t="b">
        <f>OR(AND(C36&gt;0,E36&gt;0),AND(C36&lt;0,E36&lt;0))</f>
        <v>1</v>
      </c>
      <c r="H36" s="81"/>
    </row>
    <row r="37" spans="7:9" ht="13.5" thickBot="1">
      <c r="G37" s="82" t="str">
        <f>IF(G36=TRUE,"EL COEFICIENTE b1 ES SIGNIFICATIVO","EL COEFICIENTE b1 NO ES SIGNIFICATIVO")</f>
        <v>EL COEFICIENTE b1 ES SIGNIFICATIVO</v>
      </c>
      <c r="H37" s="83"/>
      <c r="I37" s="84"/>
    </row>
    <row r="38" spans="8:10" ht="13.5" thickBot="1">
      <c r="H38" s="81"/>
      <c r="J38" s="81"/>
    </row>
    <row r="39" spans="2:10" ht="13.5" thickBot="1">
      <c r="B39" s="85" t="s">
        <v>53</v>
      </c>
      <c r="C39" s="86"/>
      <c r="D39" s="86"/>
      <c r="E39" s="86"/>
      <c r="F39" s="87"/>
      <c r="G39" s="15"/>
      <c r="H39" s="88"/>
      <c r="J39" s="81"/>
    </row>
    <row r="40" spans="2:10" ht="13.5" thickBot="1">
      <c r="B40" s="89" t="s">
        <v>19</v>
      </c>
      <c r="C40" s="90">
        <f>J7-I25*SQRT(F21*(1+1/C20+(J5-C22)*(J5-C22)/C25))</f>
        <v>-5.305884324408417</v>
      </c>
      <c r="D40" s="91" t="s">
        <v>21</v>
      </c>
      <c r="E40" s="90">
        <f>J7+I25*SQRT(F21*(1+1/C20+(J5-C22)*(J5-C22)/C25))</f>
        <v>1.7465008248617218</v>
      </c>
      <c r="F40" s="79" t="s">
        <v>20</v>
      </c>
      <c r="G40" s="16"/>
      <c r="H40" s="88"/>
      <c r="J40" s="81"/>
    </row>
    <row r="41" spans="7:10" ht="13.5" thickBot="1">
      <c r="G41" s="16"/>
      <c r="H41" s="88"/>
      <c r="J41" s="81"/>
    </row>
    <row r="42" spans="2:10" ht="13.5" thickBot="1">
      <c r="B42" s="85" t="s">
        <v>52</v>
      </c>
      <c r="C42" s="86"/>
      <c r="D42" s="86"/>
      <c r="E42" s="86"/>
      <c r="F42" s="87"/>
      <c r="G42" s="15"/>
      <c r="H42" s="92"/>
      <c r="J42" s="81"/>
    </row>
    <row r="43" spans="2:10" ht="13.5" thickBot="1">
      <c r="B43" s="89" t="s">
        <v>19</v>
      </c>
      <c r="C43" s="77">
        <f>J7-I25*SQRT(F21*(1/C20+(J5-C22)*(J5-C22)/C25))</f>
        <v>-4.652444963995238</v>
      </c>
      <c r="D43" s="78" t="s">
        <v>21</v>
      </c>
      <c r="E43" s="77">
        <f>J7+I25*SQRT(F21*(1/C20+(J5-C22)*(J5-C22)/C25))</f>
        <v>1.0930614644485437</v>
      </c>
      <c r="F43" s="79" t="s">
        <v>20</v>
      </c>
      <c r="H43" s="81"/>
      <c r="J43" s="81"/>
    </row>
    <row r="44" spans="8:10" ht="13.5" thickBot="1">
      <c r="H44" s="81"/>
      <c r="J44" s="81"/>
    </row>
    <row r="45" spans="2:10" ht="13.5" thickBot="1">
      <c r="B45" s="93" t="s">
        <v>22</v>
      </c>
      <c r="C45" s="94"/>
      <c r="D45" s="94"/>
      <c r="E45" s="94"/>
      <c r="F45" s="95"/>
      <c r="G45" s="96" t="s">
        <v>44</v>
      </c>
      <c r="H45" s="97">
        <f>SQRT((1-F20)/(C20-2))</f>
        <v>0.26748911119617164</v>
      </c>
      <c r="I45" s="98" t="s">
        <v>51</v>
      </c>
      <c r="J45" s="99">
        <f>(I20*POWER((C20-2),0.5))/(POWER((1-I20*I20),0.5))</f>
        <v>2.444618058265265</v>
      </c>
    </row>
    <row r="46" spans="2:10" ht="15.75" thickBot="1">
      <c r="B46" s="100" t="s">
        <v>19</v>
      </c>
      <c r="C46" s="101">
        <f>I20-I25*H45</f>
        <v>0.15649986096499185</v>
      </c>
      <c r="D46" s="102" t="s">
        <v>21</v>
      </c>
      <c r="E46" s="101">
        <f>I20+I25*H45</f>
        <v>1.1513175622739813</v>
      </c>
      <c r="F46" s="103" t="s">
        <v>20</v>
      </c>
      <c r="G46" s="16"/>
      <c r="I46" s="104" t="s">
        <v>50</v>
      </c>
      <c r="J46" s="99"/>
    </row>
    <row r="47" spans="6:10" ht="12.75">
      <c r="F47" s="105"/>
      <c r="G47" s="16"/>
      <c r="I47" s="106" t="s">
        <v>41</v>
      </c>
      <c r="J47" s="107">
        <f>TDIST(J45,C20-2,2)</f>
        <v>0.04027336771071043</v>
      </c>
    </row>
  </sheetData>
  <sheetProtection password="DF6B" sheet="1" selectLockedCells="1"/>
  <mergeCells count="7">
    <mergeCell ref="D32:F32"/>
    <mergeCell ref="C30:C31"/>
    <mergeCell ref="B45:F45"/>
    <mergeCell ref="J45:J46"/>
    <mergeCell ref="B39:F39"/>
    <mergeCell ref="B42:F42"/>
    <mergeCell ref="B35:F35"/>
  </mergeCells>
  <conditionalFormatting sqref="D32:F32">
    <cfRule type="cellIs" priority="3" dxfId="3" operator="equal" stopIfTrue="1">
      <formula>"MODELO VALIDO"</formula>
    </cfRule>
    <cfRule type="cellIs" priority="4" dxfId="2" operator="equal" stopIfTrue="1">
      <formula>"MODELO NO VALIDO"</formula>
    </cfRule>
  </conditionalFormatting>
  <conditionalFormatting sqref="G37">
    <cfRule type="cellIs" priority="1" dxfId="1" operator="equal" stopIfTrue="1">
      <formula>"EL COEFICIENTE b1 NO ES SIGNIFICATIVO"</formula>
    </cfRule>
    <cfRule type="cellIs" priority="2" dxfId="0" operator="equal" stopIfTrue="1">
      <formula>"EL COEFICIENTE b1 ES SIGNIFICATIVO"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L22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4.421875" style="10" customWidth="1"/>
    <col min="2" max="16384" width="11.421875" style="10" customWidth="1"/>
  </cols>
  <sheetData>
    <row r="2" spans="2:6" ht="12.75">
      <c r="B2" s="2" t="s">
        <v>9</v>
      </c>
      <c r="C2" s="1">
        <v>9</v>
      </c>
      <c r="E2" s="2" t="s">
        <v>27</v>
      </c>
      <c r="F2" s="2">
        <f>C2-2</f>
        <v>7</v>
      </c>
    </row>
    <row r="3" spans="2:6" ht="12.75">
      <c r="B3" s="112" t="s">
        <v>54</v>
      </c>
      <c r="C3" s="1">
        <v>54</v>
      </c>
      <c r="E3" s="2" t="s">
        <v>28</v>
      </c>
      <c r="F3" s="2">
        <f>C3/C2</f>
        <v>6</v>
      </c>
    </row>
    <row r="4" spans="2:6" ht="12.75">
      <c r="B4" s="112" t="s">
        <v>55</v>
      </c>
      <c r="C4" s="1">
        <v>75</v>
      </c>
      <c r="E4" s="2" t="s">
        <v>29</v>
      </c>
      <c r="F4" s="2">
        <f>C4/C2</f>
        <v>8.333333333333334</v>
      </c>
    </row>
    <row r="5" spans="2:6" ht="32.25" customHeight="1" thickBot="1">
      <c r="B5" s="112" t="s">
        <v>56</v>
      </c>
      <c r="C5" s="1">
        <v>384</v>
      </c>
      <c r="E5" s="2" t="s">
        <v>30</v>
      </c>
      <c r="F5" s="1">
        <v>0.05</v>
      </c>
    </row>
    <row r="6" spans="2:12" ht="12.75">
      <c r="B6" s="112" t="s">
        <v>57</v>
      </c>
      <c r="C6" s="1">
        <v>665</v>
      </c>
      <c r="E6" s="2" t="s">
        <v>16</v>
      </c>
      <c r="F6" s="1">
        <v>1</v>
      </c>
      <c r="I6" s="29" t="s">
        <v>67</v>
      </c>
      <c r="J6" s="114"/>
      <c r="K6" s="114"/>
      <c r="L6" s="115"/>
    </row>
    <row r="7" spans="2:12" ht="12.75">
      <c r="B7" s="112" t="s">
        <v>58</v>
      </c>
      <c r="C7" s="1">
        <v>498</v>
      </c>
      <c r="E7" s="112" t="s">
        <v>64</v>
      </c>
      <c r="F7" s="2">
        <f>C14+C13*F6</f>
        <v>4.333333333333338</v>
      </c>
      <c r="I7" s="32" t="s">
        <v>68</v>
      </c>
      <c r="J7" s="116"/>
      <c r="K7" s="116"/>
      <c r="L7" s="117"/>
    </row>
    <row r="8" spans="2:12" ht="12.75">
      <c r="B8" s="2"/>
      <c r="C8" s="2"/>
      <c r="E8" s="2" t="s">
        <v>31</v>
      </c>
      <c r="F8" s="2">
        <f>(SQRT(C22/C10))</f>
        <v>0.061721339984837205</v>
      </c>
      <c r="I8" s="32" t="s">
        <v>69</v>
      </c>
      <c r="J8" s="116"/>
      <c r="K8" s="116"/>
      <c r="L8" s="117"/>
    </row>
    <row r="9" spans="2:12" ht="12.75">
      <c r="B9" s="112" t="s">
        <v>4</v>
      </c>
      <c r="C9" s="2">
        <f>C7-C2*F3*F4</f>
        <v>47.99999999999994</v>
      </c>
      <c r="E9" s="2" t="s">
        <v>32</v>
      </c>
      <c r="F9" s="2">
        <f>TINV(F5,F2)</f>
        <v>2.364624250949319</v>
      </c>
      <c r="I9" s="32" t="s">
        <v>70</v>
      </c>
      <c r="J9" s="116"/>
      <c r="K9" s="116"/>
      <c r="L9" s="117"/>
    </row>
    <row r="10" spans="2:12" ht="13.5" thickBot="1">
      <c r="B10" s="112" t="s">
        <v>5</v>
      </c>
      <c r="C10" s="2">
        <f>C5-C2*F3*F3</f>
        <v>60</v>
      </c>
      <c r="E10" s="112" t="s">
        <v>65</v>
      </c>
      <c r="F10" s="2">
        <f>SQRT(C22*(1+1/C2+((F6-F3)*(F6-F3))/C10))</f>
        <v>0.5909368402852831</v>
      </c>
      <c r="I10" s="36" t="s">
        <v>71</v>
      </c>
      <c r="J10" s="118"/>
      <c r="K10" s="118"/>
      <c r="L10" s="119"/>
    </row>
    <row r="11" spans="2:6" ht="12.75">
      <c r="B11" s="112" t="s">
        <v>59</v>
      </c>
      <c r="C11" s="2">
        <f>C6-C2*F4*F4</f>
        <v>40</v>
      </c>
      <c r="E11" s="2"/>
      <c r="F11" s="2"/>
    </row>
    <row r="12" spans="2:6" ht="12.75">
      <c r="B12" s="2"/>
      <c r="C12" s="2"/>
      <c r="E12" s="112" t="s">
        <v>66</v>
      </c>
      <c r="F12" s="2">
        <f>SQRT(C22*(1/C2+((F6-F3)*(F6-F3))/C10))</f>
        <v>0.3473253815011543</v>
      </c>
    </row>
    <row r="13" spans="2:3" ht="12.75">
      <c r="B13" s="2" t="s">
        <v>6</v>
      </c>
      <c r="C13" s="2">
        <f>C9/C10</f>
        <v>0.799999999999999</v>
      </c>
    </row>
    <row r="14" spans="2:7" ht="12.75">
      <c r="B14" s="2" t="s">
        <v>7</v>
      </c>
      <c r="C14" s="2">
        <f>F4-C13*F3</f>
        <v>3.5333333333333394</v>
      </c>
      <c r="E14" s="2" t="s">
        <v>33</v>
      </c>
      <c r="F14" s="2">
        <f>C14+C13*F6-F9*F10</f>
        <v>2.935989750015393</v>
      </c>
      <c r="G14" s="2">
        <f>C14+C13*F6+F9*F10</f>
        <v>5.730676916651284</v>
      </c>
    </row>
    <row r="15" spans="2:7" ht="12.75">
      <c r="B15" s="2"/>
      <c r="C15" s="2"/>
      <c r="E15" s="2" t="s">
        <v>34</v>
      </c>
      <c r="F15" s="2">
        <f>C14+C13*F6-F9*F12</f>
        <v>3.512039313265485</v>
      </c>
      <c r="G15" s="2">
        <f>C14+C13*F6+F9*F12</f>
        <v>5.1546273534011915</v>
      </c>
    </row>
    <row r="16" spans="2:7" ht="12.75">
      <c r="B16" s="2" t="s">
        <v>35</v>
      </c>
      <c r="C16" s="2">
        <f>C6-C14*C4-C13*C7</f>
        <v>1.6000000000000227</v>
      </c>
      <c r="E16" s="2"/>
      <c r="F16" s="2"/>
      <c r="G16" s="2"/>
    </row>
    <row r="17" spans="2:7" ht="12.75">
      <c r="B17" s="2" t="s">
        <v>36</v>
      </c>
      <c r="C17" s="2">
        <f>C11-C16</f>
        <v>38.39999999999998</v>
      </c>
      <c r="E17" s="2" t="s">
        <v>37</v>
      </c>
      <c r="F17" s="2">
        <f>C13-F9*F8</f>
        <v>0.6540522226707651</v>
      </c>
      <c r="G17" s="2">
        <f>C13+F9*F8</f>
        <v>0.945947777329233</v>
      </c>
    </row>
    <row r="18" spans="2:3" ht="12.75">
      <c r="B18" s="2"/>
      <c r="C18" s="2"/>
    </row>
    <row r="19" spans="2:6" ht="12.75">
      <c r="B19" s="2" t="s">
        <v>38</v>
      </c>
      <c r="C19" s="2">
        <f>C17/C11</f>
        <v>0.9599999999999994</v>
      </c>
      <c r="E19" s="2" t="s">
        <v>39</v>
      </c>
      <c r="F19" s="2">
        <f>C13/F8</f>
        <v>12.961481396815612</v>
      </c>
    </row>
    <row r="20" spans="2:3" ht="12.75">
      <c r="B20" s="2" t="s">
        <v>8</v>
      </c>
      <c r="C20" s="2">
        <f>IF(C13&lt;0,-SQRT(C19),SQRT(C19))</f>
        <v>0.979795897113271</v>
      </c>
    </row>
    <row r="21" spans="2:3" ht="12.75">
      <c r="B21" s="113" t="s">
        <v>40</v>
      </c>
      <c r="C21" s="2">
        <f>C22^2</f>
        <v>0.05224489795918515</v>
      </c>
    </row>
    <row r="22" spans="2:3" ht="12.75">
      <c r="B22" s="2" t="s">
        <v>2</v>
      </c>
      <c r="C22" s="2">
        <f>(C16/(F2))</f>
        <v>0.2285714285714318</v>
      </c>
    </row>
  </sheetData>
  <sheetProtection password="DF6B" sheet="1" select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Regresión Lineal Simple</dc:title>
  <dc:subject/>
  <dc:creator>César</dc:creator>
  <cp:keywords/>
  <dc:description/>
  <cp:lastModifiedBy>César Augusto</cp:lastModifiedBy>
  <cp:lastPrinted>2002-03-15T16:23:28Z</cp:lastPrinted>
  <dcterms:created xsi:type="dcterms:W3CDTF">2002-02-28T12:34:14Z</dcterms:created>
  <dcterms:modified xsi:type="dcterms:W3CDTF">2011-02-10T16:45:11Z</dcterms:modified>
  <cp:category/>
  <cp:version/>
  <cp:contentType/>
  <cp:contentStatus/>
</cp:coreProperties>
</file>